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 1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<sst xmlns="http://schemas.openxmlformats.org/spreadsheetml/2006/main" count="277" uniqueCount="141">
  <si>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</si>
  <si>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</si>
  <si>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</si>
  <si>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</si>
  <si>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</si>
  <si>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</si>
  <si>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</si>
  <si>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</si>
  <si>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</si>
  <si>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</si>
  <si>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</si>
  <si>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</si>
  <si>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</si>
  <si>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</si>
  <si>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</si>
  <si>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</si>
  <si>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</si>
  <si>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</si>
  <si>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</si>
  <si>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</si>
  <si>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</si>
  <si>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</si>
  <si>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</si>
  <si>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</si>
  <si>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</si>
  <si>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</si>
  <si>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</si>
  <si>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</si>
  <si>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</si>
  <si>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</si>
  <si>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</si>
  <si>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</si>
  <si>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</si>
  <si>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</si>
  <si>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</si>
  <si>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</si>
  <si>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</si>
  <si>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</si>
  <si>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</si>
  <si>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</si>
  <si>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</si>
  <si>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</si>
  <si>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</si>
  <si>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</si>
  <si>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</si>
  <si>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</si>
  <si>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</si>
  <si>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</si>
  <si>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</si>
  <si>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</si>
  <si>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</si>
  <si>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</si>
  <si>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</si>
  <si>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</si>
  <si>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</si>
  <si>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</si>
  <si>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</si>
  <si>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</si>
  <si>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</si>
  <si>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</si>
  <si>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</si>
  <si>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</si>
  <si>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</si>
  <si>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</si>
  <si>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</si>
  <si>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</si>
  <si>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</si>
  <si>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</si>
  <si>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</si>
  <si>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</si>
  <si>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</si>
  <si>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</si>
  <si>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</si>
  <si>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</si>
  <si>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</si>
  <si>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</si>
  <si>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</si>
  <si>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</si>
  <si>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</si>
  <si>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</si>
  <si>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</si>
  <si>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</si>
  <si>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</si>
  <si>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</si>
  <si>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</si>
  <si>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</si>
  <si>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</si>
  <si>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</si>
  <si>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</si>
  <si>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</si>
  <si>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</si>
  <si>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</si>
  <si>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</si>
  <si>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</si>
  <si>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</si>
  <si>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</si>
  <si>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</si>
  <si>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</si>
  <si>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</si>
  <si>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</si>
  <si>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</si>
  <si>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</si>
  <si>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</si>
  <si>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</si>
  <si>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</si>
  <si>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</si>
  <si>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</si>
  <si>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</si>
  <si>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</si>
  <si>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</si>
  <si>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</si>
  <si>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</si>
  <si>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</si>
  <si>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</si>
  <si>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</si>
  <si>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</si>
  <si>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</si>
  <si>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</si>
  <si>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</si>
  <si>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</si>
  <si>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</si>
  <si>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</si>
  <si>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</si>
  <si>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</si>
  <si>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</si>
  <si>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</si>
  <si>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</si>
  <si>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</si>
  <si>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</si>
  <si>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</si>
  <si>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</si>
  <si>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</si>
  <si>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</si>
  <si>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</si>
  <si>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</si>
  <si>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</si>
  <si>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</si>
  <si>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</si>
  <si>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20.02.2017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</si>
  <si>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17.02.17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</si>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</sst>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4" fillId="13" borderId="20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  <sheetDataSet>
      <sheetData sheetId="19">
        <row r="6">
          <cell r="G6">
            <v>2.44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73" zoomScaleNormal="73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58" t="s">
        <v>138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85"/>
      <c r="S1" s="86"/>
    </row>
    <row r="2" spans="2:19" s="1" customFormat="1" ht="15.75" customHeight="1">
      <c r="B2" s="259"/>
      <c r="C2" s="259"/>
      <c r="D2" s="259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60"/>
      <c r="B3" s="262"/>
      <c r="C3" s="263" t="s">
        <v>0</v>
      </c>
      <c r="D3" s="264" t="s">
        <v>140</v>
      </c>
      <c r="E3" s="31"/>
      <c r="F3" s="265" t="s">
        <v>26</v>
      </c>
      <c r="G3" s="266"/>
      <c r="H3" s="266"/>
      <c r="I3" s="266"/>
      <c r="J3" s="267"/>
      <c r="K3" s="82"/>
      <c r="L3" s="82"/>
      <c r="M3" s="82"/>
      <c r="N3" s="268" t="s">
        <v>132</v>
      </c>
      <c r="O3" s="269" t="s">
        <v>136</v>
      </c>
      <c r="P3" s="269"/>
      <c r="Q3" s="269"/>
      <c r="R3" s="269"/>
      <c r="S3" s="269"/>
    </row>
    <row r="4" spans="1:19" ht="22.5" customHeight="1">
      <c r="A4" s="260"/>
      <c r="B4" s="262"/>
      <c r="C4" s="263"/>
      <c r="D4" s="264"/>
      <c r="E4" s="270" t="s">
        <v>137</v>
      </c>
      <c r="F4" s="252" t="s">
        <v>33</v>
      </c>
      <c r="G4" s="245" t="s">
        <v>133</v>
      </c>
      <c r="H4" s="254" t="s">
        <v>134</v>
      </c>
      <c r="I4" s="245" t="s">
        <v>125</v>
      </c>
      <c r="J4" s="254" t="s">
        <v>126</v>
      </c>
      <c r="K4" s="84" t="s">
        <v>128</v>
      </c>
      <c r="L4" s="202" t="s">
        <v>111</v>
      </c>
      <c r="M4" s="89" t="s">
        <v>63</v>
      </c>
      <c r="N4" s="254"/>
      <c r="O4" s="256" t="s">
        <v>139</v>
      </c>
      <c r="P4" s="245" t="s">
        <v>49</v>
      </c>
      <c r="Q4" s="247" t="s">
        <v>48</v>
      </c>
      <c r="R4" s="90" t="s">
        <v>64</v>
      </c>
      <c r="S4" s="91" t="s">
        <v>63</v>
      </c>
    </row>
    <row r="5" spans="1:19" ht="67.5" customHeight="1">
      <c r="A5" s="261"/>
      <c r="B5" s="262"/>
      <c r="C5" s="263"/>
      <c r="D5" s="264"/>
      <c r="E5" s="271"/>
      <c r="F5" s="253"/>
      <c r="G5" s="246"/>
      <c r="H5" s="255"/>
      <c r="I5" s="246"/>
      <c r="J5" s="255"/>
      <c r="K5" s="248" t="s">
        <v>135</v>
      </c>
      <c r="L5" s="249"/>
      <c r="M5" s="250"/>
      <c r="N5" s="255"/>
      <c r="O5" s="257"/>
      <c r="P5" s="246"/>
      <c r="Q5" s="247"/>
      <c r="R5" s="248" t="s">
        <v>102</v>
      </c>
      <c r="S5" s="25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152121.11000000002</v>
      </c>
      <c r="G8" s="149">
        <f aca="true" t="shared" si="0" ref="G8:G37">F8-E8</f>
        <v>-44124.389999999985</v>
      </c>
      <c r="H8" s="150">
        <f>F8/E8*100</f>
        <v>77.51571883176939</v>
      </c>
      <c r="I8" s="151">
        <f>F8-D8</f>
        <v>-1146329.99</v>
      </c>
      <c r="J8" s="151">
        <f>F8/D8*100</f>
        <v>11.715582512117708</v>
      </c>
      <c r="K8" s="149">
        <v>140423.02</v>
      </c>
      <c r="L8" s="149">
        <f aca="true" t="shared" si="1" ref="L8:L51">F8-K8</f>
        <v>11698.090000000026</v>
      </c>
      <c r="M8" s="203">
        <f aca="true" t="shared" si="2" ref="M8:M28">F8/K8</f>
        <v>1.0833060704719213</v>
      </c>
      <c r="N8" s="149">
        <f>N9+N15+N18+N19+N20+N17</f>
        <v>101878</v>
      </c>
      <c r="O8" s="149">
        <f>O9+O15+O18+O19+O20+O17</f>
        <v>58264.14000000001</v>
      </c>
      <c r="P8" s="149">
        <f>O8-N8</f>
        <v>-43613.85999999999</v>
      </c>
      <c r="Q8" s="149">
        <f>O8/N8*100</f>
        <v>57.19010973909972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77677.07</v>
      </c>
      <c r="G9" s="148">
        <f t="shared" si="0"/>
        <v>-24522.929999999993</v>
      </c>
      <c r="H9" s="155">
        <f>F9/E9*100</f>
        <v>76.00496086105676</v>
      </c>
      <c r="I9" s="156">
        <f>F9-D9</f>
        <v>-688967.9299999999</v>
      </c>
      <c r="J9" s="156">
        <f>F9/D9*100</f>
        <v>10.132078080467492</v>
      </c>
      <c r="K9" s="225">
        <v>70324.6</v>
      </c>
      <c r="L9" s="157">
        <f t="shared" si="1"/>
        <v>7352.470000000001</v>
      </c>
      <c r="M9" s="204">
        <f t="shared" si="2"/>
        <v>1.1045504702479645</v>
      </c>
      <c r="N9" s="155">
        <f>E9-'січень 17'!E9</f>
        <v>54500</v>
      </c>
      <c r="O9" s="158">
        <f>F9-'січень 17'!F9</f>
        <v>30752.140000000007</v>
      </c>
      <c r="P9" s="159">
        <f>O9-N9</f>
        <v>-23747.859999999993</v>
      </c>
      <c r="Q9" s="156">
        <f>O9/N9*100</f>
        <v>56.42594495412845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70941.39</v>
      </c>
      <c r="G10" s="102">
        <f t="shared" si="0"/>
        <v>-21406.61</v>
      </c>
      <c r="H10" s="29">
        <f aca="true" t="shared" si="3" ref="H10:H36">F10/E10*100</f>
        <v>76.81962792913761</v>
      </c>
      <c r="I10" s="103">
        <f aca="true" t="shared" si="4" ref="I10:I37">F10-D10</f>
        <v>-630375.61</v>
      </c>
      <c r="J10" s="103">
        <f aca="true" t="shared" si="5" ref="J10:J36">F10/D10*100</f>
        <v>10.115452783833843</v>
      </c>
      <c r="K10" s="105">
        <v>62213.95</v>
      </c>
      <c r="L10" s="105">
        <f t="shared" si="1"/>
        <v>8727.440000000002</v>
      </c>
      <c r="M10" s="205">
        <f t="shared" si="2"/>
        <v>1.1402810784398034</v>
      </c>
      <c r="N10" s="104">
        <f>E10-'січень 17'!E10</f>
        <v>49064</v>
      </c>
      <c r="O10" s="142">
        <f>F10-'січень 17'!F10</f>
        <v>27798.46</v>
      </c>
      <c r="P10" s="105">
        <f aca="true" t="shared" si="6" ref="P10:P37">O10-N10</f>
        <v>-21265.54</v>
      </c>
      <c r="Q10" s="103">
        <f aca="true" t="shared" si="7" ref="Q10:Q18">O10/N10*100</f>
        <v>56.65754932333279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3908.42</v>
      </c>
      <c r="G11" s="102">
        <f t="shared" si="0"/>
        <v>-3291.58</v>
      </c>
      <c r="H11" s="29">
        <f t="shared" si="3"/>
        <v>54.28361111111111</v>
      </c>
      <c r="I11" s="103">
        <f t="shared" si="4"/>
        <v>-42597.58</v>
      </c>
      <c r="J11" s="103">
        <f t="shared" si="5"/>
        <v>8.40411989850772</v>
      </c>
      <c r="K11" s="105">
        <v>5319.16</v>
      </c>
      <c r="L11" s="105">
        <f t="shared" si="1"/>
        <v>-1410.7399999999998</v>
      </c>
      <c r="M11" s="205">
        <f t="shared" si="2"/>
        <v>0.7347814316546222</v>
      </c>
      <c r="N11" s="104">
        <f>E11-'січень 17'!E11</f>
        <v>3600</v>
      </c>
      <c r="O11" s="142">
        <f>F11-'січень 17'!F11</f>
        <v>1226.7200000000003</v>
      </c>
      <c r="P11" s="105">
        <f t="shared" si="6"/>
        <v>-2373.2799999999997</v>
      </c>
      <c r="Q11" s="103">
        <f t="shared" si="7"/>
        <v>34.07555555555557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879.03</v>
      </c>
      <c r="G12" s="102">
        <f t="shared" si="0"/>
        <v>39.02999999999997</v>
      </c>
      <c r="H12" s="29">
        <f t="shared" si="3"/>
        <v>104.64642857142856</v>
      </c>
      <c r="I12" s="103">
        <f t="shared" si="4"/>
        <v>-7400.97</v>
      </c>
      <c r="J12" s="103">
        <f t="shared" si="5"/>
        <v>10.616304347826086</v>
      </c>
      <c r="K12" s="105">
        <v>822.03</v>
      </c>
      <c r="L12" s="105">
        <f t="shared" si="1"/>
        <v>57</v>
      </c>
      <c r="M12" s="205">
        <f t="shared" si="2"/>
        <v>1.0693405350169702</v>
      </c>
      <c r="N12" s="104">
        <f>E12-'січень 17'!E12</f>
        <v>420</v>
      </c>
      <c r="O12" s="142">
        <f>F12-'січень 17'!F12</f>
        <v>378.59999999999997</v>
      </c>
      <c r="P12" s="105">
        <f t="shared" si="6"/>
        <v>-41.400000000000034</v>
      </c>
      <c r="Q12" s="103">
        <f t="shared" si="7"/>
        <v>90.14285714285714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1749.92</v>
      </c>
      <c r="G13" s="102">
        <f t="shared" si="0"/>
        <v>129.92000000000007</v>
      </c>
      <c r="H13" s="29">
        <f t="shared" si="3"/>
        <v>108.01975308641975</v>
      </c>
      <c r="I13" s="103">
        <f t="shared" si="4"/>
        <v>-7640.08</v>
      </c>
      <c r="J13" s="103">
        <f t="shared" si="5"/>
        <v>18.635995740149095</v>
      </c>
      <c r="K13" s="105">
        <v>1514.49</v>
      </c>
      <c r="L13" s="105">
        <f t="shared" si="1"/>
        <v>235.43000000000006</v>
      </c>
      <c r="M13" s="205">
        <f t="shared" si="2"/>
        <v>1.155451670199209</v>
      </c>
      <c r="N13" s="104">
        <f>E13-'січень 17'!E13</f>
        <v>1320</v>
      </c>
      <c r="O13" s="142">
        <f>F13-'січень 17'!F13</f>
        <v>1250.56</v>
      </c>
      <c r="P13" s="105">
        <f t="shared" si="6"/>
        <v>-69.44000000000005</v>
      </c>
      <c r="Q13" s="103">
        <f t="shared" si="7"/>
        <v>94.73939393939393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F15/E15/100</f>
        <v>0.002727450980392157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F18/E18/100</f>
        <v>0.016922857142857142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10095.78</v>
      </c>
      <c r="G19" s="148">
        <f t="shared" si="0"/>
        <v>-7904.219999999999</v>
      </c>
      <c r="H19" s="155">
        <f t="shared" si="3"/>
        <v>56.08766666666667</v>
      </c>
      <c r="I19" s="156">
        <f t="shared" si="4"/>
        <v>-119904.22</v>
      </c>
      <c r="J19" s="156">
        <f t="shared" si="5"/>
        <v>7.765984615384617</v>
      </c>
      <c r="K19" s="167">
        <v>10861</v>
      </c>
      <c r="L19" s="159">
        <f t="shared" si="1"/>
        <v>-765.2199999999993</v>
      </c>
      <c r="M19" s="211">
        <f t="shared" si="2"/>
        <v>0.9295442408617992</v>
      </c>
      <c r="N19" s="155">
        <f>E19-'січень 17'!E19</f>
        <v>8300</v>
      </c>
      <c r="O19" s="158">
        <f>F19-'січень 17'!F19</f>
        <v>344.03000000000065</v>
      </c>
      <c r="P19" s="159">
        <f t="shared" si="6"/>
        <v>-7955.969999999999</v>
      </c>
      <c r="Q19" s="156">
        <f aca="true" t="shared" si="9" ref="Q19:Q24">O19/N19*100</f>
        <v>4.144939759036152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64215.89</v>
      </c>
      <c r="G20" s="148">
        <f t="shared" si="0"/>
        <v>-11708.61</v>
      </c>
      <c r="H20" s="155">
        <f t="shared" si="3"/>
        <v>84.5786142812926</v>
      </c>
      <c r="I20" s="156">
        <f t="shared" si="4"/>
        <v>-336914.20999999996</v>
      </c>
      <c r="J20" s="156">
        <f t="shared" si="5"/>
        <v>16.00874379658869</v>
      </c>
      <c r="K20" s="156">
        <v>59046.44</v>
      </c>
      <c r="L20" s="159">
        <f t="shared" si="1"/>
        <v>5169.449999999997</v>
      </c>
      <c r="M20" s="207">
        <f t="shared" si="2"/>
        <v>1.0875488852503215</v>
      </c>
      <c r="N20" s="155">
        <f>E20-'січень 17'!E20</f>
        <v>38957</v>
      </c>
      <c r="O20" s="158">
        <f>F20-'січень 17'!F20</f>
        <v>27035.6</v>
      </c>
      <c r="P20" s="159">
        <f t="shared" si="6"/>
        <v>-11921.400000000001</v>
      </c>
      <c r="Q20" s="156">
        <f t="shared" si="9"/>
        <v>69.3985676515132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19149.34</v>
      </c>
      <c r="G21" s="148">
        <f t="shared" si="0"/>
        <v>-12931.46</v>
      </c>
      <c r="H21" s="155">
        <f t="shared" si="3"/>
        <v>59.690967806289116</v>
      </c>
      <c r="I21" s="156">
        <f t="shared" si="4"/>
        <v>-187471.66</v>
      </c>
      <c r="J21" s="156">
        <f t="shared" si="5"/>
        <v>9.267857574980278</v>
      </c>
      <c r="K21" s="156">
        <v>25484.06</v>
      </c>
      <c r="L21" s="159">
        <f t="shared" si="1"/>
        <v>-6334.720000000001</v>
      </c>
      <c r="M21" s="207">
        <f t="shared" si="2"/>
        <v>0.751424223612721</v>
      </c>
      <c r="N21" s="155">
        <f>E21-'січень 17'!E21</f>
        <v>15335</v>
      </c>
      <c r="O21" s="158">
        <f>F21-'січень 17'!F21</f>
        <v>2629.0600000000013</v>
      </c>
      <c r="P21" s="159">
        <f t="shared" si="6"/>
        <v>-12705.939999999999</v>
      </c>
      <c r="Q21" s="156">
        <f t="shared" si="9"/>
        <v>17.14417998043692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4148.49</v>
      </c>
      <c r="G22" s="169">
        <f t="shared" si="0"/>
        <v>-226.51000000000022</v>
      </c>
      <c r="H22" s="171">
        <f t="shared" si="3"/>
        <v>94.82262857142857</v>
      </c>
      <c r="I22" s="172">
        <f t="shared" si="4"/>
        <v>-18660.510000000002</v>
      </c>
      <c r="J22" s="172">
        <f t="shared" si="5"/>
        <v>18.187952124161512</v>
      </c>
      <c r="K22" s="173">
        <v>3552.77</v>
      </c>
      <c r="L22" s="164">
        <f t="shared" si="1"/>
        <v>595.7199999999998</v>
      </c>
      <c r="M22" s="213">
        <f t="shared" si="2"/>
        <v>1.1676776149314478</v>
      </c>
      <c r="N22" s="193">
        <f>E22-'січень 17'!E22</f>
        <v>225</v>
      </c>
      <c r="O22" s="177">
        <f>F22-'січень 17'!F22</f>
        <v>328.87999999999965</v>
      </c>
      <c r="P22" s="175">
        <f t="shared" si="6"/>
        <v>103.87999999999965</v>
      </c>
      <c r="Q22" s="172">
        <f t="shared" si="9"/>
        <v>146.16888888888872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128.48</v>
      </c>
      <c r="G23" s="196">
        <f t="shared" si="0"/>
        <v>-66.52000000000001</v>
      </c>
      <c r="H23" s="197">
        <f t="shared" si="3"/>
        <v>65.88717948717948</v>
      </c>
      <c r="I23" s="198">
        <f t="shared" si="4"/>
        <v>-1693.82</v>
      </c>
      <c r="J23" s="198">
        <f t="shared" si="5"/>
        <v>7.050430774296218</v>
      </c>
      <c r="K23" s="198">
        <v>146.88</v>
      </c>
      <c r="L23" s="198">
        <f t="shared" si="1"/>
        <v>-18.400000000000006</v>
      </c>
      <c r="M23" s="226">
        <f t="shared" si="2"/>
        <v>0.8747276688453158</v>
      </c>
      <c r="N23" s="234">
        <f>E23-'січень 17'!E23</f>
        <v>55</v>
      </c>
      <c r="O23" s="234">
        <f>F23-'січень 17'!F23</f>
        <v>8.109999999999985</v>
      </c>
      <c r="P23" s="198">
        <f t="shared" si="6"/>
        <v>-46.890000000000015</v>
      </c>
      <c r="Q23" s="198">
        <f t="shared" si="9"/>
        <v>14.74545454545452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4020.01</v>
      </c>
      <c r="G24" s="196">
        <f t="shared" si="0"/>
        <v>-159.98999999999978</v>
      </c>
      <c r="H24" s="197">
        <f t="shared" si="3"/>
        <v>96.17248803827752</v>
      </c>
      <c r="I24" s="198">
        <f t="shared" si="4"/>
        <v>-16966.690000000002</v>
      </c>
      <c r="J24" s="198">
        <f t="shared" si="5"/>
        <v>19.155036284885192</v>
      </c>
      <c r="K24" s="198">
        <v>3405.89</v>
      </c>
      <c r="L24" s="198">
        <f t="shared" si="1"/>
        <v>614.1200000000003</v>
      </c>
      <c r="M24" s="226">
        <f t="shared" si="2"/>
        <v>1.180311166831577</v>
      </c>
      <c r="N24" s="234">
        <f>E24-'січень 17'!E24</f>
        <v>170</v>
      </c>
      <c r="O24" s="234">
        <f>F24-'січень 17'!F24</f>
        <v>320.77000000000044</v>
      </c>
      <c r="P24" s="198">
        <f t="shared" si="6"/>
        <v>150.77000000000044</v>
      </c>
      <c r="Q24" s="198">
        <f t="shared" si="9"/>
        <v>188.6882352941179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14921.68</v>
      </c>
      <c r="G26" s="169">
        <f t="shared" si="0"/>
        <v>-12733.32</v>
      </c>
      <c r="H26" s="171">
        <f t="shared" si="3"/>
        <v>53.956535888627734</v>
      </c>
      <c r="I26" s="172">
        <f t="shared" si="4"/>
        <v>-168070.32</v>
      </c>
      <c r="J26" s="172">
        <f t="shared" si="5"/>
        <v>8.154279968523214</v>
      </c>
      <c r="K26" s="173">
        <v>21757.07</v>
      </c>
      <c r="L26" s="173">
        <f t="shared" si="1"/>
        <v>-6835.389999999999</v>
      </c>
      <c r="M26" s="209">
        <f t="shared" si="2"/>
        <v>0.6858313182795294</v>
      </c>
      <c r="N26" s="193">
        <f>E26-'січень 17'!E26</f>
        <v>15105</v>
      </c>
      <c r="O26" s="177">
        <f>F26-'січень 17'!F26</f>
        <v>2273.09</v>
      </c>
      <c r="P26" s="175">
        <f t="shared" si="6"/>
        <v>-12831.91</v>
      </c>
      <c r="Q26" s="172">
        <f>O26/N26*100</f>
        <v>15.048593181065872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4311.59</v>
      </c>
      <c r="G27" s="196">
        <f t="shared" si="0"/>
        <v>-3868.41</v>
      </c>
      <c r="H27" s="197">
        <f t="shared" si="3"/>
        <v>52.70892420537897</v>
      </c>
      <c r="I27" s="198">
        <f t="shared" si="4"/>
        <v>-53221.41</v>
      </c>
      <c r="J27" s="198">
        <f t="shared" si="5"/>
        <v>7.494116420141485</v>
      </c>
      <c r="K27" s="198">
        <v>6708.33</v>
      </c>
      <c r="L27" s="198">
        <f t="shared" si="1"/>
        <v>-2396.74</v>
      </c>
      <c r="M27" s="226">
        <f t="shared" si="2"/>
        <v>0.6427218100481044</v>
      </c>
      <c r="N27" s="234">
        <f>E27-'січень 17'!E27</f>
        <v>4650</v>
      </c>
      <c r="O27" s="234">
        <f>F27-'січень 17'!F27</f>
        <v>511.73</v>
      </c>
      <c r="P27" s="198">
        <f t="shared" si="6"/>
        <v>-4138.27</v>
      </c>
      <c r="Q27" s="198">
        <f>O27/N27*100</f>
        <v>11.00494623655914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10610.09</v>
      </c>
      <c r="G28" s="196">
        <f t="shared" si="0"/>
        <v>-8864.91</v>
      </c>
      <c r="H28" s="197">
        <f t="shared" si="3"/>
        <v>54.48056482670089</v>
      </c>
      <c r="I28" s="198">
        <f t="shared" si="4"/>
        <v>-114848.91</v>
      </c>
      <c r="J28" s="198">
        <f t="shared" si="5"/>
        <v>8.457017830526308</v>
      </c>
      <c r="K28" s="198">
        <v>15048.75</v>
      </c>
      <c r="L28" s="198">
        <f t="shared" si="1"/>
        <v>-4438.66</v>
      </c>
      <c r="M28" s="226">
        <f t="shared" si="2"/>
        <v>0.7050479275687349</v>
      </c>
      <c r="N28" s="234">
        <f>E28-'січень 17'!E28</f>
        <v>10455</v>
      </c>
      <c r="O28" s="234">
        <f>F28-'січень 17'!F28</f>
        <v>1761.3600000000006</v>
      </c>
      <c r="P28" s="198">
        <f t="shared" si="6"/>
        <v>-8693.64</v>
      </c>
      <c r="Q28" s="198">
        <f>O28/N28*100</f>
        <v>16.84705882352942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30.2</v>
      </c>
      <c r="G30" s="148">
        <f t="shared" si="0"/>
        <v>15.2</v>
      </c>
      <c r="H30" s="155">
        <f t="shared" si="3"/>
        <v>201.33333333333331</v>
      </c>
      <c r="I30" s="156">
        <f t="shared" si="4"/>
        <v>-84.8</v>
      </c>
      <c r="J30" s="156">
        <f t="shared" si="5"/>
        <v>26.260869565217394</v>
      </c>
      <c r="K30" s="156">
        <v>20.81</v>
      </c>
      <c r="L30" s="156">
        <f t="shared" si="1"/>
        <v>9.39</v>
      </c>
      <c r="M30" s="208">
        <f>F30/K30</f>
        <v>1.4512253724171071</v>
      </c>
      <c r="N30" s="155">
        <f>E30-'січень 17'!E30</f>
        <v>12</v>
      </c>
      <c r="O30" s="158">
        <f>F30-'січень 17'!F30</f>
        <v>17.14</v>
      </c>
      <c r="P30" s="159">
        <f t="shared" si="6"/>
        <v>5.140000000000001</v>
      </c>
      <c r="Q30" s="156">
        <f>O30/N30*100</f>
        <v>142.83333333333334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-7.77</v>
      </c>
      <c r="G31" s="148">
        <f t="shared" si="0"/>
        <v>-7.77</v>
      </c>
      <c r="H31" s="155"/>
      <c r="I31" s="156">
        <f t="shared" si="4"/>
        <v>-7.77</v>
      </c>
      <c r="J31" s="156"/>
      <c r="K31" s="156">
        <v>-52.93</v>
      </c>
      <c r="L31" s="156">
        <f t="shared" si="1"/>
        <v>45.16</v>
      </c>
      <c r="M31" s="208">
        <f>F31/K31</f>
        <v>0.14679765728320424</v>
      </c>
      <c r="N31" s="155">
        <f>E31-'січень 17'!E31</f>
        <v>0</v>
      </c>
      <c r="O31" s="158">
        <f>F31-'січень 17'!F31</f>
        <v>-4.84</v>
      </c>
      <c r="P31" s="159">
        <f t="shared" si="6"/>
        <v>-4.84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45043.92</v>
      </c>
      <c r="G32" s="160">
        <f t="shared" si="0"/>
        <v>1215.2200000000012</v>
      </c>
      <c r="H32" s="162">
        <f t="shared" si="3"/>
        <v>102.7726580984606</v>
      </c>
      <c r="I32" s="163">
        <f t="shared" si="4"/>
        <v>-149350.18</v>
      </c>
      <c r="J32" s="163">
        <f t="shared" si="5"/>
        <v>23.171443989298027</v>
      </c>
      <c r="K32" s="176">
        <v>33594.51</v>
      </c>
      <c r="L32" s="176">
        <f>F32-K32</f>
        <v>11449.409999999996</v>
      </c>
      <c r="M32" s="224">
        <f>F32/K32</f>
        <v>1.3408119362360098</v>
      </c>
      <c r="N32" s="155">
        <f>E32-'січень 17'!E32</f>
        <v>23609.999999999996</v>
      </c>
      <c r="O32" s="158">
        <f>F32-'січень 17'!F32</f>
        <v>24394.239999999998</v>
      </c>
      <c r="P32" s="165">
        <f t="shared" si="6"/>
        <v>784.2400000000016</v>
      </c>
      <c r="Q32" s="163">
        <f>O32/N32*100</f>
        <v>103.32164337145278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9513.07</v>
      </c>
      <c r="G34" s="102">
        <f t="shared" si="0"/>
        <v>403.0699999999997</v>
      </c>
      <c r="H34" s="104">
        <f t="shared" si="3"/>
        <v>104.42447859495061</v>
      </c>
      <c r="I34" s="103">
        <f t="shared" si="4"/>
        <v>-31486.93</v>
      </c>
      <c r="J34" s="103">
        <f t="shared" si="5"/>
        <v>23.202609756097562</v>
      </c>
      <c r="K34" s="126">
        <v>8679.27</v>
      </c>
      <c r="L34" s="126">
        <f t="shared" si="1"/>
        <v>833.7999999999993</v>
      </c>
      <c r="M34" s="214">
        <f t="shared" si="10"/>
        <v>1.0960679872846448</v>
      </c>
      <c r="N34" s="104">
        <f>E34-'січень 17'!E34</f>
        <v>5610</v>
      </c>
      <c r="O34" s="142">
        <f>F34-'січень 17'!F34</f>
        <v>5928.039999999999</v>
      </c>
      <c r="P34" s="105">
        <f t="shared" si="6"/>
        <v>318.03999999999905</v>
      </c>
      <c r="Q34" s="103">
        <f>O34/N34*100</f>
        <v>105.66916221033867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35514.73</v>
      </c>
      <c r="G35" s="102">
        <f t="shared" si="0"/>
        <v>814.7300000000032</v>
      </c>
      <c r="H35" s="104">
        <f t="shared" si="3"/>
        <v>102.34792507204611</v>
      </c>
      <c r="I35" s="103">
        <f t="shared" si="4"/>
        <v>-117824.37</v>
      </c>
      <c r="J35" s="103">
        <f t="shared" si="5"/>
        <v>23.16090938319059</v>
      </c>
      <c r="K35" s="126">
        <v>24907.67</v>
      </c>
      <c r="L35" s="126">
        <f t="shared" si="1"/>
        <v>10607.060000000005</v>
      </c>
      <c r="M35" s="214">
        <f t="shared" si="10"/>
        <v>1.4258551683075937</v>
      </c>
      <c r="N35" s="104">
        <f>E35-'січень 17'!E35</f>
        <v>18000</v>
      </c>
      <c r="O35" s="142">
        <f>F35-'січень 17'!F35</f>
        <v>18466.190000000002</v>
      </c>
      <c r="P35" s="105">
        <f t="shared" si="6"/>
        <v>466.1900000000023</v>
      </c>
      <c r="Q35" s="103">
        <f>O35/N35*100</f>
        <v>102.58994444444444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8114.419999999999</v>
      </c>
      <c r="G38" s="149">
        <f>G39+G40+G41+G42+G43+G45+G47+G48+G49+G50+G51+G56+G57+G61</f>
        <v>353.9199999999998</v>
      </c>
      <c r="H38" s="150">
        <f>F38/E38*100</f>
        <v>104.37761284264415</v>
      </c>
      <c r="I38" s="151">
        <f>F38-D38</f>
        <v>-50910.58</v>
      </c>
      <c r="J38" s="151">
        <f>F38/D38*100</f>
        <v>13.747429055484965</v>
      </c>
      <c r="K38" s="149">
        <v>4916.44</v>
      </c>
      <c r="L38" s="149">
        <f t="shared" si="1"/>
        <v>3197.9799999999996</v>
      </c>
      <c r="M38" s="203">
        <f t="shared" si="10"/>
        <v>1.6504665977821351</v>
      </c>
      <c r="N38" s="149">
        <f>N39+N40+N41+N42+N43+N45+N47+N48+N49+N50+N51+N56+N57+N61+N44</f>
        <v>4786.3</v>
      </c>
      <c r="O38" s="149">
        <f>O39+O40+O41+O42+O43+O45+O47+O48+O49+O50+O51+O56+O57+O61+O44</f>
        <v>3886.689999999999</v>
      </c>
      <c r="P38" s="149">
        <f>P39+P40+P41+P42+P43+P45+P47+P48+P49+P50+P51+P56+P57+P61</f>
        <v>-892.8100000000002</v>
      </c>
      <c r="Q38" s="149">
        <f>O38/N38*100</f>
        <v>81.20447945176856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47.91</v>
      </c>
      <c r="G41" s="160">
        <f t="shared" si="12"/>
        <v>31.909999999999997</v>
      </c>
      <c r="H41" s="162">
        <f aca="true" t="shared" si="15" ref="H41:H62">F41/E41*100</f>
        <v>299.4375</v>
      </c>
      <c r="I41" s="163">
        <f t="shared" si="13"/>
        <v>7.909999999999997</v>
      </c>
      <c r="J41" s="163">
        <f aca="true" t="shared" si="16" ref="J41:J62">F41/D41*100</f>
        <v>119.77499999999999</v>
      </c>
      <c r="K41" s="163">
        <v>24.38</v>
      </c>
      <c r="L41" s="163">
        <f t="shared" si="1"/>
        <v>23.529999999999998</v>
      </c>
      <c r="M41" s="216">
        <f aca="true" t="shared" si="17" ref="M41:M63">F41/K41</f>
        <v>1.9651353568498768</v>
      </c>
      <c r="N41" s="162">
        <f>E41-'січень 17'!E41</f>
        <v>6</v>
      </c>
      <c r="O41" s="166">
        <f>F41-'січень 17'!F41</f>
        <v>33.04</v>
      </c>
      <c r="P41" s="165">
        <f t="shared" si="14"/>
        <v>27.04</v>
      </c>
      <c r="Q41" s="163"/>
      <c r="R41" s="36"/>
      <c r="S41" s="93"/>
      <c r="T41" s="145">
        <f t="shared" si="8"/>
        <v>24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>
        <f>E42-'січень 17'!E42</f>
        <v>0</v>
      </c>
      <c r="O42" s="166">
        <f>F42-'січень 17'!F42</f>
        <v>0</v>
      </c>
      <c r="P42" s="165">
        <f t="shared" si="14"/>
        <v>0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72.94</v>
      </c>
      <c r="G43" s="160">
        <f t="shared" si="12"/>
        <v>32.94</v>
      </c>
      <c r="H43" s="162">
        <f t="shared" si="15"/>
        <v>182.35</v>
      </c>
      <c r="I43" s="163">
        <f t="shared" si="13"/>
        <v>-187.06</v>
      </c>
      <c r="J43" s="163">
        <f t="shared" si="16"/>
        <v>28.053846153846152</v>
      </c>
      <c r="K43" s="163">
        <v>3.65</v>
      </c>
      <c r="L43" s="163">
        <f t="shared" si="1"/>
        <v>69.28999999999999</v>
      </c>
      <c r="M43" s="216">
        <f t="shared" si="17"/>
        <v>19.983561643835618</v>
      </c>
      <c r="N43" s="162">
        <f>E43-'січень 17'!E43</f>
        <v>20</v>
      </c>
      <c r="O43" s="166">
        <f>F43-'січень 17'!F43</f>
        <v>61.769999999999996</v>
      </c>
      <c r="P43" s="165">
        <f t="shared" si="14"/>
        <v>41.769999999999996</v>
      </c>
      <c r="Q43" s="163">
        <f t="shared" si="11"/>
        <v>308.84999999999997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156.92</v>
      </c>
      <c r="G45" s="160">
        <f t="shared" si="12"/>
        <v>36.91999999999999</v>
      </c>
      <c r="H45" s="162">
        <f t="shared" si="15"/>
        <v>130.76666666666665</v>
      </c>
      <c r="I45" s="163">
        <f t="shared" si="13"/>
        <v>-573.08</v>
      </c>
      <c r="J45" s="163">
        <f t="shared" si="16"/>
        <v>21.4958904109589</v>
      </c>
      <c r="K45" s="163">
        <v>0</v>
      </c>
      <c r="L45" s="163">
        <f t="shared" si="1"/>
        <v>156.92</v>
      </c>
      <c r="M45" s="216"/>
      <c r="N45" s="162">
        <f>E45-'січень 17'!E45</f>
        <v>60</v>
      </c>
      <c r="O45" s="166">
        <f>F45-'січень 17'!F45</f>
        <v>67.46999999999998</v>
      </c>
      <c r="P45" s="165">
        <f t="shared" si="14"/>
        <v>7.469999999999985</v>
      </c>
      <c r="Q45" s="163">
        <f t="shared" si="11"/>
        <v>112.44999999999999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1781.35</v>
      </c>
      <c r="G47" s="160">
        <f t="shared" si="12"/>
        <v>381.3499999999999</v>
      </c>
      <c r="H47" s="162">
        <f t="shared" si="15"/>
        <v>127.23928571428571</v>
      </c>
      <c r="I47" s="163">
        <f t="shared" si="13"/>
        <v>-9218.65</v>
      </c>
      <c r="J47" s="163">
        <f t="shared" si="16"/>
        <v>16.194090909090907</v>
      </c>
      <c r="K47" s="163">
        <v>1351.17</v>
      </c>
      <c r="L47" s="163">
        <f t="shared" si="1"/>
        <v>430.17999999999984</v>
      </c>
      <c r="M47" s="216">
        <f t="shared" si="17"/>
        <v>1.3183759260492758</v>
      </c>
      <c r="N47" s="162">
        <f>E47-'січень 17'!E47</f>
        <v>800</v>
      </c>
      <c r="O47" s="166">
        <f>F47-'січень 17'!F47</f>
        <v>728.79</v>
      </c>
      <c r="P47" s="165">
        <f t="shared" si="14"/>
        <v>-71.21000000000004</v>
      </c>
      <c r="Q47" s="163">
        <f t="shared" si="11"/>
        <v>91.09875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74.92</v>
      </c>
      <c r="G48" s="160">
        <f t="shared" si="12"/>
        <v>24.92</v>
      </c>
      <c r="H48" s="162">
        <f t="shared" si="15"/>
        <v>149.84</v>
      </c>
      <c r="I48" s="163">
        <f t="shared" si="13"/>
        <v>-235.07999999999998</v>
      </c>
      <c r="J48" s="163">
        <f t="shared" si="16"/>
        <v>24.16774193548387</v>
      </c>
      <c r="K48" s="163">
        <v>1.03</v>
      </c>
      <c r="L48" s="163">
        <f t="shared" si="1"/>
        <v>73.89</v>
      </c>
      <c r="M48" s="216"/>
      <c r="N48" s="162">
        <f>E48-'січень 17'!E48</f>
        <v>25</v>
      </c>
      <c r="O48" s="166">
        <f>F48-'січень 17'!F48</f>
        <v>30.39</v>
      </c>
      <c r="P48" s="165">
        <f t="shared" si="14"/>
        <v>5.390000000000001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75.73</v>
      </c>
      <c r="G51" s="160">
        <f t="shared" si="12"/>
        <v>-64.27</v>
      </c>
      <c r="H51" s="162">
        <f t="shared" si="15"/>
        <v>54.09285714285714</v>
      </c>
      <c r="I51" s="163">
        <f t="shared" si="13"/>
        <v>-1124.27</v>
      </c>
      <c r="J51" s="163">
        <f t="shared" si="16"/>
        <v>6.310833333333334</v>
      </c>
      <c r="K51" s="163">
        <v>965.16</v>
      </c>
      <c r="L51" s="163">
        <f t="shared" si="1"/>
        <v>-889.43</v>
      </c>
      <c r="M51" s="216">
        <f t="shared" si="17"/>
        <v>0.07846367441667704</v>
      </c>
      <c r="N51" s="162">
        <f>E51-'січень 17'!E51</f>
        <v>85</v>
      </c>
      <c r="O51" s="166">
        <f>F51-'січень 17'!F51</f>
        <v>35.64</v>
      </c>
      <c r="P51" s="165">
        <f t="shared" si="14"/>
        <v>-49.36</v>
      </c>
      <c r="Q51" s="163">
        <f t="shared" si="11"/>
        <v>41.92941176470588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63.2</v>
      </c>
      <c r="G52" s="33">
        <f t="shared" si="12"/>
        <v>-46.8</v>
      </c>
      <c r="H52" s="29">
        <f t="shared" si="15"/>
        <v>57.45454545454546</v>
      </c>
      <c r="I52" s="103">
        <f t="shared" si="13"/>
        <v>-934.8</v>
      </c>
      <c r="J52" s="103">
        <f t="shared" si="16"/>
        <v>6.332665330661323</v>
      </c>
      <c r="K52" s="103">
        <v>86.43</v>
      </c>
      <c r="L52" s="103">
        <f>F52-K52</f>
        <v>-23.230000000000004</v>
      </c>
      <c r="M52" s="108">
        <f t="shared" si="17"/>
        <v>0.7312275830151568</v>
      </c>
      <c r="N52" s="162">
        <f>E52-'січень 17'!E52</f>
        <v>70</v>
      </c>
      <c r="O52" s="166">
        <f>F52-'січень 17'!F52</f>
        <v>30.39</v>
      </c>
      <c r="P52" s="105">
        <f t="shared" si="14"/>
        <v>-39.61</v>
      </c>
      <c r="Q52" s="118">
        <f t="shared" si="11"/>
        <v>43.41428571428572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0.05</v>
      </c>
      <c r="G53" s="33">
        <f t="shared" si="12"/>
        <v>0.05</v>
      </c>
      <c r="H53" s="29" t="e">
        <f t="shared" si="15"/>
        <v>#DIV/0!</v>
      </c>
      <c r="I53" s="103">
        <f t="shared" si="13"/>
        <v>-0.95</v>
      </c>
      <c r="J53" s="103">
        <f t="shared" si="16"/>
        <v>5</v>
      </c>
      <c r="K53" s="103">
        <v>0.08</v>
      </c>
      <c r="L53" s="103">
        <f>F53-K53</f>
        <v>-0.03</v>
      </c>
      <c r="M53" s="108">
        <f t="shared" si="17"/>
        <v>0.625</v>
      </c>
      <c r="N53" s="162">
        <f>E53-'січень 17'!E53</f>
        <v>0</v>
      </c>
      <c r="O53" s="166">
        <f>F53-'січень 17'!F53</f>
        <v>0.04</v>
      </c>
      <c r="P53" s="105">
        <f t="shared" si="14"/>
        <v>0.04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12.48</v>
      </c>
      <c r="G55" s="33">
        <f t="shared" si="12"/>
        <v>-17.52</v>
      </c>
      <c r="H55" s="29">
        <f t="shared" si="15"/>
        <v>41.6</v>
      </c>
      <c r="I55" s="103">
        <f t="shared" si="13"/>
        <v>-187.52</v>
      </c>
      <c r="J55" s="103">
        <f t="shared" si="16"/>
        <v>6.24</v>
      </c>
      <c r="K55" s="103">
        <v>878.65</v>
      </c>
      <c r="L55" s="103">
        <f>F55-K55</f>
        <v>-866.17</v>
      </c>
      <c r="M55" s="108">
        <f t="shared" si="17"/>
        <v>0.014203607807431856</v>
      </c>
      <c r="N55" s="162">
        <f>E55-'січень 17'!E55</f>
        <v>15</v>
      </c>
      <c r="O55" s="166">
        <f>F55-'січень 17'!F55</f>
        <v>5.210000000000001</v>
      </c>
      <c r="P55" s="105">
        <f t="shared" si="14"/>
        <v>-9.79</v>
      </c>
      <c r="Q55" s="118">
        <f t="shared" si="11"/>
        <v>34.73333333333334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2581.24</v>
      </c>
      <c r="G57" s="160">
        <f t="shared" si="12"/>
        <v>381.2399999999998</v>
      </c>
      <c r="H57" s="162">
        <f t="shared" si="15"/>
        <v>117.3290909090909</v>
      </c>
      <c r="I57" s="163">
        <f t="shared" si="13"/>
        <v>-4768.76</v>
      </c>
      <c r="J57" s="163">
        <f t="shared" si="16"/>
        <v>35.11891156462585</v>
      </c>
      <c r="K57" s="163">
        <v>722.66</v>
      </c>
      <c r="L57" s="163">
        <f aca="true" t="shared" si="18" ref="L57:L63">F57-K57</f>
        <v>1858.58</v>
      </c>
      <c r="M57" s="216">
        <f t="shared" si="17"/>
        <v>3.571859518999253</v>
      </c>
      <c r="N57" s="162">
        <f>E57-'січень 17'!E57</f>
        <v>600</v>
      </c>
      <c r="O57" s="166">
        <f>F57-'січень 17'!F57</f>
        <v>333.90999999999985</v>
      </c>
      <c r="P57" s="165">
        <f t="shared" si="14"/>
        <v>-266.09000000000015</v>
      </c>
      <c r="Q57" s="163">
        <f t="shared" si="11"/>
        <v>55.65166666666664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273.7</v>
      </c>
      <c r="G59" s="160"/>
      <c r="H59" s="162"/>
      <c r="I59" s="163"/>
      <c r="J59" s="163"/>
      <c r="K59" s="164">
        <v>147.3</v>
      </c>
      <c r="L59" s="163">
        <f t="shared" si="18"/>
        <v>126.39999999999998</v>
      </c>
      <c r="M59" s="216">
        <f t="shared" si="17"/>
        <v>1.8581126951799047</v>
      </c>
      <c r="N59" s="162">
        <f>E59-'січень 17'!E59</f>
        <v>0</v>
      </c>
      <c r="O59" s="166">
        <f>F59-'січень 17'!F59</f>
        <v>106.48999999999998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7.36</v>
      </c>
      <c r="G62" s="160">
        <f t="shared" si="12"/>
        <v>4.86</v>
      </c>
      <c r="H62" s="162">
        <f t="shared" si="15"/>
        <v>294.4</v>
      </c>
      <c r="I62" s="163">
        <f t="shared" si="13"/>
        <v>-7.64</v>
      </c>
      <c r="J62" s="163">
        <f t="shared" si="16"/>
        <v>49.06666666666667</v>
      </c>
      <c r="K62" s="163">
        <v>3.8</v>
      </c>
      <c r="L62" s="163">
        <f t="shared" si="18"/>
        <v>3.5600000000000005</v>
      </c>
      <c r="M62" s="216">
        <f t="shared" si="17"/>
        <v>1.9368421052631581</v>
      </c>
      <c r="N62" s="162">
        <f>E62-'січень 17'!E62</f>
        <v>1.3</v>
      </c>
      <c r="O62" s="166">
        <f>F62-'січень 17'!F62</f>
        <v>5.87</v>
      </c>
      <c r="P62" s="165">
        <f t="shared" si="14"/>
        <v>4.57</v>
      </c>
      <c r="Q62" s="163">
        <f t="shared" si="11"/>
        <v>451.53846153846155</v>
      </c>
      <c r="R62" s="36"/>
      <c r="S62" s="93"/>
      <c r="T62" s="145">
        <f t="shared" si="8"/>
        <v>12.5</v>
      </c>
    </row>
    <row r="63" spans="1:20" s="6" customFormat="1" ht="30.75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160237.56000000003</v>
      </c>
      <c r="G64" s="149">
        <f>F64-E64</f>
        <v>-43784.53999999998</v>
      </c>
      <c r="H64" s="150">
        <f>F64/E64*100</f>
        <v>78.53931510360889</v>
      </c>
      <c r="I64" s="151">
        <f>F64-D64</f>
        <v>-1197253.54</v>
      </c>
      <c r="J64" s="151">
        <f>F64/D64*100</f>
        <v>11.803949211895388</v>
      </c>
      <c r="K64" s="151">
        <v>145343.26</v>
      </c>
      <c r="L64" s="151">
        <f>F64-K64</f>
        <v>14894.300000000017</v>
      </c>
      <c r="M64" s="217">
        <f>F64/K64</f>
        <v>1.102476716154571</v>
      </c>
      <c r="N64" s="149">
        <f>N8+N38+N62+N63</f>
        <v>106665.6</v>
      </c>
      <c r="O64" s="149">
        <f>O8+O38+O62+O63</f>
        <v>62151.37000000001</v>
      </c>
      <c r="P64" s="153">
        <f>O64-N64</f>
        <v>-44514.229999999996</v>
      </c>
      <c r="Q64" s="151">
        <f>O64/N64*100</f>
        <v>58.26749204992051</v>
      </c>
      <c r="R64" s="26">
        <f>O64-34768</f>
        <v>27383.37000000001</v>
      </c>
      <c r="S64" s="114">
        <f>O64/34768</f>
        <v>1.7876026806258631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0.06</v>
      </c>
      <c r="G73" s="160">
        <f aca="true" t="shared" si="19" ref="G73:G84">F73-E73</f>
        <v>0.06</v>
      </c>
      <c r="H73" s="162"/>
      <c r="I73" s="165">
        <f aca="true" t="shared" si="20" ref="I73:I84">F73-D73</f>
        <v>-104205.97</v>
      </c>
      <c r="J73" s="165">
        <f>F73/D73*100</f>
        <v>5.757824187333497E-05</v>
      </c>
      <c r="K73" s="165">
        <v>0.1</v>
      </c>
      <c r="L73" s="165">
        <f aca="true" t="shared" si="21" ref="L73:L84">F73-K73</f>
        <v>-0.04000000000000001</v>
      </c>
      <c r="M73" s="207">
        <f>F73/K73</f>
        <v>0.6</v>
      </c>
      <c r="N73" s="162">
        <f>E73-'січень 17'!E73</f>
        <v>0</v>
      </c>
      <c r="O73" s="166">
        <f>F73-'січень 17'!F73</f>
        <v>0.019999999999999997</v>
      </c>
      <c r="P73" s="165">
        <f aca="true" t="shared" si="22" ref="P73:P86">O73-N73</f>
        <v>0.019999999999999997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38.55</v>
      </c>
      <c r="G74" s="160">
        <f t="shared" si="19"/>
        <v>-1191.45</v>
      </c>
      <c r="H74" s="162">
        <f>F74/E74*100</f>
        <v>3.1341463414634148</v>
      </c>
      <c r="I74" s="165">
        <f t="shared" si="20"/>
        <v>-53961.45</v>
      </c>
      <c r="J74" s="165">
        <f>F74/D74*100</f>
        <v>0.07138888888888888</v>
      </c>
      <c r="K74" s="165">
        <v>376.67</v>
      </c>
      <c r="L74" s="165">
        <f t="shared" si="21"/>
        <v>-338.12</v>
      </c>
      <c r="M74" s="207">
        <f>F74/K74</f>
        <v>0.10234422704223856</v>
      </c>
      <c r="N74" s="162">
        <f>E74-'січень 17'!E74</f>
        <v>630</v>
      </c>
      <c r="O74" s="166">
        <f>F74-'січень 17'!F74</f>
        <v>36.65</v>
      </c>
      <c r="P74" s="165">
        <f t="shared" si="22"/>
        <v>-593.35</v>
      </c>
      <c r="Q74" s="165">
        <f>O74/N74*100</f>
        <v>5.817460317460317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317.33</v>
      </c>
      <c r="G75" s="160">
        <f t="shared" si="19"/>
        <v>-482.67</v>
      </c>
      <c r="H75" s="162">
        <f>F75/E75*100</f>
        <v>39.66625</v>
      </c>
      <c r="I75" s="165">
        <f t="shared" si="20"/>
        <v>-78682.67</v>
      </c>
      <c r="J75" s="165">
        <f>F75/D75*100</f>
        <v>0.40168354430379744</v>
      </c>
      <c r="K75" s="165">
        <v>646.84</v>
      </c>
      <c r="L75" s="165">
        <f t="shared" si="21"/>
        <v>-329.51000000000005</v>
      </c>
      <c r="M75" s="207">
        <f>F75/K75</f>
        <v>0.49058499783563164</v>
      </c>
      <c r="N75" s="162">
        <f>E75-'січень 17'!E75</f>
        <v>400</v>
      </c>
      <c r="O75" s="166">
        <f>F75-'січень 17'!F75</f>
        <v>227.20999999999998</v>
      </c>
      <c r="P75" s="165">
        <f t="shared" si="22"/>
        <v>-172.79000000000002</v>
      </c>
      <c r="Q75" s="165">
        <f>O75/N75*100</f>
        <v>56.8025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357.94</v>
      </c>
      <c r="G77" s="183">
        <f t="shared" si="19"/>
        <v>-1674.06</v>
      </c>
      <c r="H77" s="184">
        <f>F77/E77*100</f>
        <v>17.61515748031496</v>
      </c>
      <c r="I77" s="185">
        <f t="shared" si="20"/>
        <v>-236860.09</v>
      </c>
      <c r="J77" s="185">
        <f>F77/D77*100</f>
        <v>0.15089072276673068</v>
      </c>
      <c r="K77" s="185">
        <v>1025.62</v>
      </c>
      <c r="L77" s="185">
        <f t="shared" si="21"/>
        <v>-667.6799999999998</v>
      </c>
      <c r="M77" s="212">
        <f>F77/K77</f>
        <v>0.34899865447241674</v>
      </c>
      <c r="N77" s="183">
        <f>N73+N74+N75+N76</f>
        <v>1031</v>
      </c>
      <c r="O77" s="187">
        <f>O73+O74+O75+O76</f>
        <v>264.88</v>
      </c>
      <c r="P77" s="185">
        <f t="shared" si="22"/>
        <v>-766.12</v>
      </c>
      <c r="Q77" s="185">
        <f>O77/N77*100</f>
        <v>25.69156159068865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7.07</v>
      </c>
      <c r="G78" s="160">
        <f t="shared" si="19"/>
        <v>7.07</v>
      </c>
      <c r="H78" s="162"/>
      <c r="I78" s="165">
        <f t="shared" si="20"/>
        <v>-32.93</v>
      </c>
      <c r="J78" s="165"/>
      <c r="K78" s="165">
        <v>0.01</v>
      </c>
      <c r="L78" s="165">
        <f t="shared" si="21"/>
        <v>7.0600000000000005</v>
      </c>
      <c r="M78" s="207">
        <f>F78/K78</f>
        <v>707</v>
      </c>
      <c r="N78" s="162">
        <f>E78-'січень 17'!E78</f>
        <v>0</v>
      </c>
      <c r="O78" s="166">
        <f>F78-'січень 17'!F78</f>
        <v>6.73</v>
      </c>
      <c r="P78" s="165">
        <f t="shared" si="22"/>
        <v>6.73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2216.57</v>
      </c>
      <c r="G80" s="160">
        <f t="shared" si="19"/>
        <v>-133.42999999999984</v>
      </c>
      <c r="H80" s="162">
        <f>F80/E80*100</f>
        <v>94.32212765957448</v>
      </c>
      <c r="I80" s="165">
        <f t="shared" si="20"/>
        <v>-6143.43</v>
      </c>
      <c r="J80" s="165">
        <f>F80/D80*100</f>
        <v>26.51399521531101</v>
      </c>
      <c r="K80" s="165">
        <v>2013.66</v>
      </c>
      <c r="L80" s="165">
        <f t="shared" si="21"/>
        <v>202.91000000000008</v>
      </c>
      <c r="M80" s="207"/>
      <c r="N80" s="162">
        <f>E80-'січень 17'!E80</f>
        <v>2342.5</v>
      </c>
      <c r="O80" s="166">
        <f>F80-'січень 17'!F80</f>
        <v>2205.09</v>
      </c>
      <c r="P80" s="165">
        <f>O80-N80</f>
        <v>-137.40999999999985</v>
      </c>
      <c r="Q80" s="188">
        <f>O80/N80*100</f>
        <v>94.1340448239061</v>
      </c>
      <c r="R80" s="40"/>
      <c r="S80" s="98"/>
      <c r="T80" s="145">
        <f t="shared" si="23"/>
        <v>6010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>
        <f>E81-'січень 17'!E81</f>
        <v>0</v>
      </c>
      <c r="O81" s="166">
        <f>F81-'січень 17'!F81</f>
        <v>0</v>
      </c>
      <c r="P81" s="165">
        <f t="shared" si="22"/>
        <v>0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2223.6400000000003</v>
      </c>
      <c r="G82" s="181">
        <f>G78+G81+G79+G80</f>
        <v>-126.35999999999984</v>
      </c>
      <c r="H82" s="184">
        <f>F82/E82*100</f>
        <v>94.62297872340427</v>
      </c>
      <c r="I82" s="185">
        <f t="shared" si="20"/>
        <v>-6176.36</v>
      </c>
      <c r="J82" s="185">
        <f>F82/D82*100</f>
        <v>26.471904761904764</v>
      </c>
      <c r="K82" s="185">
        <v>2013.84</v>
      </c>
      <c r="L82" s="185">
        <f t="shared" si="21"/>
        <v>209.8000000000004</v>
      </c>
      <c r="M82" s="218">
        <f t="shared" si="24"/>
        <v>1.1041790807611331</v>
      </c>
      <c r="N82" s="183">
        <f>N78+N81+N79+N80</f>
        <v>2342.5</v>
      </c>
      <c r="O82" s="187">
        <f>O78+O81+O79+O80</f>
        <v>2211.82</v>
      </c>
      <c r="P82" s="183">
        <f>P78+P81+P79+P80</f>
        <v>-130.67999999999986</v>
      </c>
      <c r="Q82" s="185">
        <f>O82/N82*100</f>
        <v>94.4213447171825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0.34</v>
      </c>
      <c r="G83" s="160">
        <f t="shared" si="19"/>
        <v>-4.5600000000000005</v>
      </c>
      <c r="H83" s="162">
        <f>F83/E83*100</f>
        <v>6.938775510204081</v>
      </c>
      <c r="I83" s="165">
        <f t="shared" si="20"/>
        <v>-37.66</v>
      </c>
      <c r="J83" s="165">
        <f>F83/D83*100</f>
        <v>0.8947368421052633</v>
      </c>
      <c r="K83" s="165">
        <v>0.69</v>
      </c>
      <c r="L83" s="165">
        <f t="shared" si="21"/>
        <v>-0.3499999999999999</v>
      </c>
      <c r="M83" s="207">
        <f t="shared" si="24"/>
        <v>0.4927536231884059</v>
      </c>
      <c r="N83" s="162">
        <f>E83-'січень 17'!E83</f>
        <v>2.5000000000000004</v>
      </c>
      <c r="O83" s="166">
        <f>F83-'січень 17'!F83</f>
        <v>0</v>
      </c>
      <c r="P83" s="165">
        <f t="shared" si="22"/>
        <v>-2.5000000000000004</v>
      </c>
      <c r="Q83" s="165">
        <f>O83/N83</f>
        <v>0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2608.59</v>
      </c>
      <c r="G85" s="190">
        <f>F85-E85</f>
        <v>-1778.3099999999995</v>
      </c>
      <c r="H85" s="191">
        <f>F85/E85*100</f>
        <v>59.46317445120701</v>
      </c>
      <c r="I85" s="192">
        <f>F85-D85</f>
        <v>-243047.44</v>
      </c>
      <c r="J85" s="192">
        <f>F85/D85*100</f>
        <v>1.061887224995047</v>
      </c>
      <c r="K85" s="192">
        <v>3039.87</v>
      </c>
      <c r="L85" s="192">
        <f>F85-K85</f>
        <v>-431.27999999999975</v>
      </c>
      <c r="M85" s="219">
        <f t="shared" si="24"/>
        <v>0.8581255119462347</v>
      </c>
      <c r="N85" s="189">
        <f>N71+N83+N77+N82+N84</f>
        <v>3376</v>
      </c>
      <c r="O85" s="189">
        <f>O71+O83+O77+O82+O84</f>
        <v>2491.55</v>
      </c>
      <c r="P85" s="192">
        <f t="shared" si="22"/>
        <v>-884.4499999999998</v>
      </c>
      <c r="Q85" s="192">
        <f>O85/N85*100</f>
        <v>73.801836492891</v>
      </c>
      <c r="R85" s="26">
        <f>O85-8104.96</f>
        <v>-5613.41</v>
      </c>
      <c r="S85" s="94">
        <f>O85/8104.96</f>
        <v>0.30741052392608975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162846.15000000002</v>
      </c>
      <c r="G86" s="190">
        <f>F86-E86</f>
        <v>-45562.84999999998</v>
      </c>
      <c r="H86" s="191">
        <f>F86/E86*100</f>
        <v>78.13777236107848</v>
      </c>
      <c r="I86" s="192">
        <f>F86-D86</f>
        <v>-1440300.98</v>
      </c>
      <c r="J86" s="192">
        <f>F86/D86*100</f>
        <v>10.157904221804023</v>
      </c>
      <c r="K86" s="192">
        <f>K64+K85</f>
        <v>148383.13</v>
      </c>
      <c r="L86" s="192">
        <f>F86-K86</f>
        <v>14463.020000000019</v>
      </c>
      <c r="M86" s="219">
        <f t="shared" si="24"/>
        <v>1.0974707839091953</v>
      </c>
      <c r="N86" s="190">
        <f>N64+N85</f>
        <v>110041.6</v>
      </c>
      <c r="O86" s="190">
        <f>O64+O85</f>
        <v>64642.92000000001</v>
      </c>
      <c r="P86" s="192">
        <f t="shared" si="22"/>
        <v>-45398.67999999999</v>
      </c>
      <c r="Q86" s="192">
        <f>O86/N86*100</f>
        <v>58.74407496801211</v>
      </c>
      <c r="R86" s="26">
        <f>O86-42872.96</f>
        <v>21769.960000000014</v>
      </c>
      <c r="S86" s="94">
        <f>O86/42872.96</f>
        <v>1.5077783292779414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7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>
        <f>IF(P64&lt;0,ABS(P64/C88),0)</f>
        <v>6359.175714285714</v>
      </c>
      <c r="D89" s="4" t="s">
        <v>24</v>
      </c>
      <c r="G89" s="251"/>
      <c r="H89" s="251"/>
      <c r="I89" s="251"/>
      <c r="J89" s="25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42783</v>
      </c>
      <c r="D90" s="28">
        <v>7900.9</v>
      </c>
      <c r="G90" s="4" t="s">
        <v>58</v>
      </c>
      <c r="O90" s="243"/>
      <c r="P90" s="243"/>
      <c r="T90" s="145">
        <f t="shared" si="23"/>
        <v>7900.9</v>
      </c>
    </row>
    <row r="91" spans="3:16" ht="15">
      <c r="C91" s="80">
        <v>42782</v>
      </c>
      <c r="D91" s="28">
        <v>4962.8</v>
      </c>
      <c r="F91" s="112" t="s">
        <v>58</v>
      </c>
      <c r="G91" s="237"/>
      <c r="H91" s="237"/>
      <c r="I91" s="117"/>
      <c r="J91" s="240"/>
      <c r="K91" s="240"/>
      <c r="L91" s="240"/>
      <c r="M91" s="240"/>
      <c r="N91" s="240"/>
      <c r="O91" s="243"/>
      <c r="P91" s="243"/>
    </row>
    <row r="92" spans="3:16" ht="15.75" customHeight="1">
      <c r="C92" s="80">
        <v>42781</v>
      </c>
      <c r="D92" s="28">
        <v>6216.7</v>
      </c>
      <c r="F92" s="67"/>
      <c r="G92" s="237"/>
      <c r="H92" s="237"/>
      <c r="I92" s="117"/>
      <c r="J92" s="244"/>
      <c r="K92" s="244"/>
      <c r="L92" s="244"/>
      <c r="M92" s="244"/>
      <c r="N92" s="244"/>
      <c r="O92" s="243"/>
      <c r="P92" s="243"/>
    </row>
    <row r="93" spans="3:14" ht="15.75" customHeight="1">
      <c r="C93" s="80"/>
      <c r="F93" s="67"/>
      <c r="G93" s="239"/>
      <c r="H93" s="239"/>
      <c r="I93" s="123"/>
      <c r="J93" s="240"/>
      <c r="K93" s="240"/>
      <c r="L93" s="240"/>
      <c r="M93" s="240"/>
      <c r="N93" s="240"/>
    </row>
    <row r="94" spans="2:14" ht="18.75" customHeight="1">
      <c r="B94" s="241" t="s">
        <v>56</v>
      </c>
      <c r="C94" s="242"/>
      <c r="D94" s="132">
        <f>'[1]залишки  (2)'!$G$6/1000</f>
        <v>0.00244</v>
      </c>
      <c r="E94" s="68"/>
      <c r="F94" s="124" t="s">
        <v>105</v>
      </c>
      <c r="G94" s="237"/>
      <c r="H94" s="237"/>
      <c r="I94" s="125"/>
      <c r="J94" s="240"/>
      <c r="K94" s="240"/>
      <c r="L94" s="240"/>
      <c r="M94" s="240"/>
      <c r="N94" s="240"/>
    </row>
    <row r="95" spans="6:13" ht="9.75" customHeight="1">
      <c r="F95" s="67"/>
      <c r="G95" s="237"/>
      <c r="H95" s="237"/>
      <c r="I95" s="67"/>
      <c r="J95" s="68"/>
      <c r="K95" s="68"/>
      <c r="L95" s="68"/>
      <c r="M95" s="68"/>
    </row>
    <row r="96" spans="2:13" ht="22.5" customHeight="1" hidden="1">
      <c r="B96" s="235" t="s">
        <v>59</v>
      </c>
      <c r="C96" s="236"/>
      <c r="D96" s="79">
        <v>0</v>
      </c>
      <c r="E96" s="50" t="s">
        <v>24</v>
      </c>
      <c r="F96" s="67"/>
      <c r="G96" s="237"/>
      <c r="H96" s="237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231.83999999999997</v>
      </c>
      <c r="G97" s="67">
        <f>G45+G48+G49</f>
        <v>59.83999999999999</v>
      </c>
      <c r="H97" s="68"/>
      <c r="I97" s="68"/>
      <c r="N97" s="28">
        <f>N45+N48+N49</f>
        <v>86</v>
      </c>
      <c r="O97" s="200">
        <f>O45+O48+O49</f>
        <v>97.85999999999999</v>
      </c>
      <c r="P97" s="28">
        <f>P45+P48+P49</f>
        <v>11.859999999999985</v>
      </c>
    </row>
    <row r="98" spans="4:16" ht="15" hidden="1">
      <c r="D98" s="77"/>
      <c r="I98" s="28"/>
      <c r="O98" s="238"/>
      <c r="P98" s="23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152133.99000000002</v>
      </c>
      <c r="G99" s="28">
        <f>F99-E99</f>
        <v>-44196.50999999998</v>
      </c>
      <c r="H99" s="228">
        <f>F99/E99</f>
        <v>0.7748871927693355</v>
      </c>
      <c r="I99" s="28">
        <f>F99-D99</f>
        <v>-1146914.61</v>
      </c>
      <c r="J99" s="228">
        <f>F99/D99</f>
        <v>0.11711185401377594</v>
      </c>
      <c r="N99" s="28">
        <f>N9+N15+N17+N18+N19+N20+N39+N42+N44+N56+N62+N63</f>
        <v>101968.6</v>
      </c>
      <c r="O99" s="227">
        <f>O9+O15+O17+O18+O19+O20+O39+O42+O44+O56+O62+O63</f>
        <v>58265.68000000001</v>
      </c>
      <c r="P99" s="28">
        <f>O99-N99</f>
        <v>-43702.92</v>
      </c>
      <c r="Q99" s="228">
        <f>O99/N99</f>
        <v>0.5714080609128693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8103.570000000001</v>
      </c>
      <c r="G100" s="28">
        <f>G40+G41+G43+G45+G47+G48+G49+G50+G51+G57+G61+G44</f>
        <v>411.9699999999997</v>
      </c>
      <c r="H100" s="228">
        <f>F100/E100</f>
        <v>1.0535610276145406</v>
      </c>
      <c r="I100" s="28">
        <f>I40+I41+I43+I45+I47+I48+I49+I50+I51+I57+I61+I44</f>
        <v>-50338.93000000001</v>
      </c>
      <c r="J100" s="228">
        <f>F100/D100</f>
        <v>0.138658852718484</v>
      </c>
      <c r="K100" s="28">
        <f aca="true" t="shared" si="25" ref="K100:P100">K40+K41+K43+K45+K47+K48+K49+K50+K51+K57+K61+K44</f>
        <v>4835.679999999999</v>
      </c>
      <c r="L100" s="28">
        <f t="shared" si="25"/>
        <v>3267.89</v>
      </c>
      <c r="M100" s="28">
        <f t="shared" si="25"/>
        <v>28.831733346209322</v>
      </c>
      <c r="N100" s="28">
        <f t="shared" si="25"/>
        <v>4703.8</v>
      </c>
      <c r="O100" s="227">
        <f t="shared" si="25"/>
        <v>3885.689999999999</v>
      </c>
      <c r="P100" s="28">
        <f t="shared" si="25"/>
        <v>-811.3100000000002</v>
      </c>
      <c r="Q100" s="228">
        <f>O100/N100</f>
        <v>0.8260746630383943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160237.56000000003</v>
      </c>
      <c r="G101" s="28">
        <f t="shared" si="26"/>
        <v>-43784.53999999998</v>
      </c>
      <c r="H101" s="228">
        <f>F101/E101</f>
        <v>0.7853931510360889</v>
      </c>
      <c r="I101" s="28">
        <f t="shared" si="26"/>
        <v>-1197253.54</v>
      </c>
      <c r="J101" s="228">
        <f>F101/D101</f>
        <v>0.11803949211895387</v>
      </c>
      <c r="K101" s="28">
        <f t="shared" si="26"/>
        <v>4835.679999999999</v>
      </c>
      <c r="L101" s="28">
        <f t="shared" si="26"/>
        <v>3267.89</v>
      </c>
      <c r="M101" s="28">
        <f t="shared" si="26"/>
        <v>28.831733346209322</v>
      </c>
      <c r="N101" s="28">
        <f t="shared" si="26"/>
        <v>106672.40000000001</v>
      </c>
      <c r="O101" s="227">
        <f t="shared" si="26"/>
        <v>62151.37000000001</v>
      </c>
      <c r="P101" s="28">
        <f t="shared" si="26"/>
        <v>-44514.229999999996</v>
      </c>
      <c r="Q101" s="228">
        <f>O101/N101</f>
        <v>0.5826377769694879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0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11626.410000000018</v>
      </c>
      <c r="M102" s="28">
        <f t="shared" si="27"/>
        <v>-27.729256630054753</v>
      </c>
      <c r="N102" s="28">
        <f t="shared" si="27"/>
        <v>-6.80000000000291</v>
      </c>
      <c r="O102" s="28">
        <f t="shared" si="27"/>
        <v>0</v>
      </c>
      <c r="P102" s="28">
        <f t="shared" si="27"/>
        <v>0</v>
      </c>
      <c r="Q102" s="28"/>
      <c r="R102" s="28">
        <f t="shared" si="27"/>
        <v>27383.37000000001</v>
      </c>
      <c r="S102" s="28">
        <f t="shared" si="27"/>
        <v>1.7876026806258631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zoomScale="81" zoomScaleNormal="81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3" sqref="B3: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58" t="s">
        <v>131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85"/>
      <c r="S1" s="86"/>
    </row>
    <row r="2" spans="2:19" s="1" customFormat="1" ht="15.75" customHeight="1">
      <c r="B2" s="259"/>
      <c r="C2" s="259"/>
      <c r="D2" s="259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60"/>
      <c r="B3" s="262"/>
      <c r="C3" s="263" t="s">
        <v>0</v>
      </c>
      <c r="D3" s="264" t="s">
        <v>121</v>
      </c>
      <c r="E3" s="31"/>
      <c r="F3" s="265" t="s">
        <v>26</v>
      </c>
      <c r="G3" s="266"/>
      <c r="H3" s="266"/>
      <c r="I3" s="266"/>
      <c r="J3" s="267"/>
      <c r="K3" s="82"/>
      <c r="L3" s="82"/>
      <c r="M3" s="82"/>
      <c r="N3" s="268" t="s">
        <v>119</v>
      </c>
      <c r="O3" s="269" t="s">
        <v>115</v>
      </c>
      <c r="P3" s="269"/>
      <c r="Q3" s="269"/>
      <c r="R3" s="269"/>
      <c r="S3" s="269"/>
    </row>
    <row r="4" spans="1:19" ht="22.5" customHeight="1">
      <c r="A4" s="260"/>
      <c r="B4" s="262"/>
      <c r="C4" s="263"/>
      <c r="D4" s="264"/>
      <c r="E4" s="270" t="s">
        <v>122</v>
      </c>
      <c r="F4" s="252" t="s">
        <v>33</v>
      </c>
      <c r="G4" s="245" t="s">
        <v>123</v>
      </c>
      <c r="H4" s="254" t="s">
        <v>124</v>
      </c>
      <c r="I4" s="245" t="s">
        <v>125</v>
      </c>
      <c r="J4" s="254" t="s">
        <v>126</v>
      </c>
      <c r="K4" s="84" t="s">
        <v>128</v>
      </c>
      <c r="L4" s="202" t="s">
        <v>111</v>
      </c>
      <c r="M4" s="89" t="s">
        <v>63</v>
      </c>
      <c r="N4" s="254"/>
      <c r="O4" s="256" t="s">
        <v>120</v>
      </c>
      <c r="P4" s="245" t="s">
        <v>49</v>
      </c>
      <c r="Q4" s="247" t="s">
        <v>48</v>
      </c>
      <c r="R4" s="90" t="s">
        <v>64</v>
      </c>
      <c r="S4" s="91" t="s">
        <v>63</v>
      </c>
    </row>
    <row r="5" spans="1:19" ht="67.5" customHeight="1">
      <c r="A5" s="261"/>
      <c r="B5" s="262"/>
      <c r="C5" s="263"/>
      <c r="D5" s="264"/>
      <c r="E5" s="271"/>
      <c r="F5" s="253"/>
      <c r="G5" s="246"/>
      <c r="H5" s="255"/>
      <c r="I5" s="246"/>
      <c r="J5" s="255"/>
      <c r="K5" s="248" t="s">
        <v>129</v>
      </c>
      <c r="L5" s="249"/>
      <c r="M5" s="250"/>
      <c r="N5" s="255"/>
      <c r="O5" s="257"/>
      <c r="P5" s="246"/>
      <c r="Q5" s="247"/>
      <c r="R5" s="248" t="s">
        <v>102</v>
      </c>
      <c r="S5" s="25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30.75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51"/>
      <c r="H89" s="251"/>
      <c r="I89" s="251"/>
      <c r="J89" s="25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43"/>
      <c r="P90" s="243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37"/>
      <c r="H91" s="237"/>
      <c r="I91" s="117"/>
      <c r="J91" s="240"/>
      <c r="K91" s="240"/>
      <c r="L91" s="240"/>
      <c r="M91" s="240"/>
      <c r="N91" s="240"/>
      <c r="O91" s="243"/>
      <c r="P91" s="243"/>
    </row>
    <row r="92" spans="3:16" ht="15.75" customHeight="1">
      <c r="C92" s="80">
        <v>42762</v>
      </c>
      <c r="D92" s="28">
        <v>8862.4</v>
      </c>
      <c r="F92" s="67"/>
      <c r="G92" s="237"/>
      <c r="H92" s="237"/>
      <c r="I92" s="117"/>
      <c r="J92" s="244"/>
      <c r="K92" s="244"/>
      <c r="L92" s="244"/>
      <c r="M92" s="244"/>
      <c r="N92" s="244"/>
      <c r="O92" s="243"/>
      <c r="P92" s="243"/>
    </row>
    <row r="93" spans="3:14" ht="15.75" customHeight="1">
      <c r="C93" s="80"/>
      <c r="F93" s="67"/>
      <c r="G93" s="239"/>
      <c r="H93" s="239"/>
      <c r="I93" s="123"/>
      <c r="J93" s="240"/>
      <c r="K93" s="240"/>
      <c r="L93" s="240"/>
      <c r="M93" s="240"/>
      <c r="N93" s="240"/>
    </row>
    <row r="94" spans="2:14" ht="18.75" customHeight="1">
      <c r="B94" s="241" t="s">
        <v>56</v>
      </c>
      <c r="C94" s="242"/>
      <c r="D94" s="132">
        <f>9505303.41/1000</f>
        <v>9505.30341</v>
      </c>
      <c r="E94" s="68"/>
      <c r="F94" s="124" t="s">
        <v>105</v>
      </c>
      <c r="G94" s="237"/>
      <c r="H94" s="237"/>
      <c r="I94" s="125"/>
      <c r="J94" s="240"/>
      <c r="K94" s="240"/>
      <c r="L94" s="240"/>
      <c r="M94" s="240"/>
      <c r="N94" s="240"/>
    </row>
    <row r="95" spans="6:13" ht="9.75" customHeight="1">
      <c r="F95" s="67"/>
      <c r="G95" s="237"/>
      <c r="H95" s="237"/>
      <c r="I95" s="67"/>
      <c r="J95" s="68"/>
      <c r="K95" s="68"/>
      <c r="L95" s="68"/>
      <c r="M95" s="68"/>
    </row>
    <row r="96" spans="2:13" ht="22.5" customHeight="1" hidden="1">
      <c r="B96" s="235" t="s">
        <v>59</v>
      </c>
      <c r="C96" s="236"/>
      <c r="D96" s="79">
        <v>0</v>
      </c>
      <c r="E96" s="50" t="s">
        <v>24</v>
      </c>
      <c r="F96" s="67"/>
      <c r="G96" s="237"/>
      <c r="H96" s="237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38"/>
      <c r="P98" s="23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2017-02-20T14:05:52Z</cp:lastPrinted>
  <dcterms:created xsi:type="dcterms:W3CDTF">2003-07-28T11:27:56Z</dcterms:created>
  <dcterms:modified xsi:type="dcterms:W3CDTF">2017-02-20T14:16:03Z</dcterms:modified>
  <cp:category/>
  <cp:version/>
  <cp:contentType/>
  <cp:contentStatus/>
</cp:coreProperties>
</file>